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045" tabRatio="734"/>
  </bookViews>
  <sheets>
    <sheet name="Документ" sheetId="19" r:id="rId1"/>
  </sheets>
  <definedNames>
    <definedName name="_xlnm.Print_Titles" localSheetId="0">Документ!$6:$7</definedName>
    <definedName name="_xlnm.Print_Area" localSheetId="0">Документ!$A$1:$F$69</definedName>
  </definedNames>
  <calcPr calcId="162913"/>
</workbook>
</file>

<file path=xl/calcChain.xml><?xml version="1.0" encoding="utf-8"?>
<calcChain xmlns="http://schemas.openxmlformats.org/spreadsheetml/2006/main">
  <c r="E67" i="19" l="1"/>
  <c r="D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E30" i="19"/>
  <c r="D30" i="19"/>
  <c r="E29" i="19"/>
  <c r="E28" i="19"/>
  <c r="D28" i="19"/>
  <c r="E27" i="19"/>
  <c r="D27" i="19"/>
  <c r="E26" i="19"/>
  <c r="E23" i="19"/>
  <c r="D23" i="19"/>
  <c r="E22" i="19"/>
  <c r="D22" i="19"/>
  <c r="E21" i="19"/>
  <c r="D21" i="19"/>
  <c r="E20" i="19"/>
  <c r="D20" i="19"/>
  <c r="E19" i="19"/>
  <c r="E18" i="19"/>
  <c r="D18" i="19"/>
  <c r="E17" i="19"/>
  <c r="E15" i="19"/>
  <c r="D15" i="19"/>
  <c r="E14" i="19"/>
  <c r="D14" i="19"/>
  <c r="E13" i="19"/>
  <c r="E12" i="19"/>
  <c r="D12" i="19"/>
  <c r="E11" i="19"/>
  <c r="E10" i="19"/>
  <c r="D10" i="19"/>
  <c r="E9" i="19"/>
  <c r="D9" i="19"/>
  <c r="F52" i="19" l="1"/>
  <c r="E50" i="19"/>
  <c r="D48" i="19"/>
  <c r="F48" i="19" s="1"/>
  <c r="F49" i="19"/>
  <c r="F47" i="19"/>
  <c r="F27" i="19"/>
  <c r="F30" i="19"/>
  <c r="F29" i="19"/>
  <c r="E40" i="19"/>
  <c r="E42" i="19"/>
  <c r="F42" i="19" s="1"/>
  <c r="E44" i="19"/>
  <c r="F44" i="19" s="1"/>
  <c r="D45" i="19"/>
  <c r="F43" i="19"/>
  <c r="F41" i="19"/>
  <c r="F39" i="19"/>
  <c r="F38" i="19"/>
  <c r="F37" i="19"/>
  <c r="F36" i="19"/>
  <c r="F35" i="19"/>
  <c r="F34" i="19"/>
  <c r="F33" i="19"/>
  <c r="E24" i="19"/>
  <c r="F9" i="19"/>
  <c r="F11" i="19"/>
  <c r="F12" i="19"/>
  <c r="F14" i="19"/>
  <c r="F15" i="19"/>
  <c r="F17" i="19"/>
  <c r="F18" i="19"/>
  <c r="F20" i="19"/>
  <c r="F21" i="19"/>
  <c r="F22" i="19"/>
  <c r="D24" i="19"/>
  <c r="F10" i="19"/>
  <c r="F23" i="19"/>
  <c r="F19" i="19"/>
  <c r="F16" i="19"/>
  <c r="F13" i="19"/>
  <c r="D50" i="19" l="1"/>
  <c r="F50" i="19" s="1"/>
  <c r="F67" i="19"/>
  <c r="E45" i="19"/>
  <c r="F45" i="19" s="1"/>
  <c r="F26" i="19"/>
  <c r="F40" i="19"/>
  <c r="D31" i="19"/>
  <c r="F28" i="19"/>
  <c r="F24" i="19"/>
  <c r="E31" i="19"/>
  <c r="D68" i="19" l="1"/>
  <c r="F31" i="19"/>
  <c r="E68" i="19"/>
  <c r="F68" i="19" s="1"/>
</calcChain>
</file>

<file path=xl/sharedStrings.xml><?xml version="1.0" encoding="utf-8"?>
<sst xmlns="http://schemas.openxmlformats.org/spreadsheetml/2006/main" count="131" uniqueCount="54">
  <si>
    <t>1.</t>
  </si>
  <si>
    <t>№ п/п</t>
  </si>
  <si>
    <t>Наименование вида межбюджетных трансфертов</t>
  </si>
  <si>
    <t>МЕЖБЮДЖЕТНЫЕ ТРАНСФЕРТЫ - ВСЕГО</t>
  </si>
  <si>
    <t xml:space="preserve">Городское поселение город Кременки </t>
  </si>
  <si>
    <t xml:space="preserve">Городское поселение город Белоусово </t>
  </si>
  <si>
    <t>Сельское поселение село Восход</t>
  </si>
  <si>
    <t xml:space="preserve">Сельское поселение село Высокиничи </t>
  </si>
  <si>
    <t>Сельское поселение деревня Верховье</t>
  </si>
  <si>
    <t xml:space="preserve">Сельское поселение село Тарутино </t>
  </si>
  <si>
    <t>Сельское поселение деревня Тростье</t>
  </si>
  <si>
    <t xml:space="preserve">Сельское поселение село Трубино </t>
  </si>
  <si>
    <t>Сельское поселение село Совхоз "Чаусово"</t>
  </si>
  <si>
    <t xml:space="preserve">Сельское поселение деревня Чубарово </t>
  </si>
  <si>
    <t>Городское поселение город Жуков</t>
  </si>
  <si>
    <t>Сельское поселение село Троицкое</t>
  </si>
  <si>
    <t>(рублей)</t>
  </si>
  <si>
    <t xml:space="preserve">Сельское поселение деревня Корсаково </t>
  </si>
  <si>
    <t>КБК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</si>
  <si>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</si>
  <si>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</si>
  <si>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</si>
  <si>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</si>
  <si>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</si>
  <si>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</si>
  <si>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</si>
  <si>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</si>
  <si>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</si>
  <si>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</si>
  <si>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</si>
  <si>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</si>
  <si>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Сельское поселение деревня Тростье </t>
  </si>
  <si>
    <t>Сельское поселение село Истье</t>
  </si>
  <si>
    <t>Сельское поселение деревня Чубарово</t>
  </si>
  <si>
    <t>Сельское посление село Тарутино</t>
  </si>
  <si>
    <t>Сельское поселение село Совхоз "Победа"</t>
  </si>
  <si>
    <t>14.</t>
  </si>
  <si>
    <r>
      <t xml:space="preserve">Иные межбюджетные трансферты передаваемые бюджетам муниципальных районов </t>
    </r>
    <r>
      <rPr>
        <b/>
        <u/>
        <sz val="12"/>
        <rFont val="Times New Roman"/>
        <family val="1"/>
        <charset val="204"/>
      </rPr>
      <t>на передачу</t>
    </r>
    <r>
      <rPr>
        <b/>
        <sz val="12"/>
        <rFont val="Times New Roman"/>
        <family val="1"/>
        <charset val="204"/>
      </rPr>
      <t xml:space="preserve"> части </t>
    </r>
    <r>
      <rPr>
        <b/>
        <u/>
        <sz val="12"/>
        <rFont val="Times New Roman"/>
        <family val="1"/>
        <charset val="204"/>
      </rPr>
      <t>полномочий</t>
    </r>
    <r>
      <rPr>
        <b/>
        <sz val="12"/>
        <rFont val="Times New Roman"/>
        <family val="1"/>
        <charset val="204"/>
      </rPr>
      <t xml:space="preserve">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 (ЦС 5100174170, ЦС 5100274170)</t>
    </r>
  </si>
  <si>
    <t>ИТОГО:</t>
  </si>
  <si>
    <r>
      <t>Иные межбюджетные трансферты передаваемые бюджетам муниципальных районов</t>
    </r>
    <r>
      <rPr>
        <b/>
        <u/>
        <sz val="12"/>
        <rFont val="Times New Roman"/>
        <family val="1"/>
        <charset val="204"/>
      </rPr>
      <t xml:space="preserve"> на передачу</t>
    </r>
    <r>
      <rPr>
        <b/>
        <sz val="12"/>
        <rFont val="Times New Roman"/>
        <family val="1"/>
        <charset val="204"/>
      </rPr>
      <t xml:space="preserve"> части </t>
    </r>
    <r>
      <rPr>
        <b/>
        <u/>
        <sz val="12"/>
        <rFont val="Times New Roman"/>
        <family val="1"/>
        <charset val="204"/>
      </rPr>
      <t>полномочий</t>
    </r>
    <r>
      <rPr>
        <b/>
        <sz val="12"/>
        <rFont val="Times New Roman"/>
        <family val="1"/>
        <charset val="204"/>
      </rPr>
      <t xml:space="preserve"> на создание условий для организации досуга и обеспечения жителей поселения услугами организаций культуры (ЦС 1110274180)</t>
    </r>
  </si>
  <si>
    <t>Исполнено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</si>
  <si>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счёт средств бюджетов поселений (ЦС 7800000150)</t>
  </si>
  <si>
    <t>.003 20240014 05 0011 150</t>
  </si>
  <si>
    <t>.003 20240014 05 0036 150</t>
  </si>
  <si>
    <t>.003 20240014 05 0037 150</t>
  </si>
  <si>
    <t>.003 20245160 05 0001 150</t>
  </si>
  <si>
    <t>% исполнения</t>
  </si>
  <si>
    <t>Приложение № 7</t>
  </si>
  <si>
    <r>
      <t xml:space="preserve">Иные межбюджетные трансферты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на оказание мер социальной поддержки по оплате жилищно-коммунальных услуг работникам культуры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пенсию", за счет средств местных бюджетов (ЦС 0310100980)</t>
    </r>
  </si>
  <si>
    <t>Уточненный план</t>
  </si>
  <si>
    <t>к решению Районного Собрания МО "Жуковский район" "Об исполнении бюджета МО "Жуковский район" за 2022 год</t>
  </si>
  <si>
    <t>Исполнение по межбюджетным трансфертам, предоставленным из бюджетов поселений бюджету МО "Жуковский район" за 2022 год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</si>
  <si>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 (ЦС 1000107060, ЦС 1010107060, ЦС 1000100600)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</si>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</sst>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left" wrapText="1"/>
    </xf>
    <xf numFmtId="1" fontId="8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4" fillId="0" borderId="1" xfId="0" applyFont="1" applyBorder="1" applyAlignment="1">
      <alignment horizontal="left" wrapText="1"/>
    </xf>
    <xf numFmtId="4" fontId="7" fillId="0" borderId="1" xfId="0" applyNumberFormat="1" applyFont="1" applyBorder="1" applyAlignment="1"/>
    <xf numFmtId="4" fontId="7" fillId="2" borderId="1" xfId="0" applyNumberFormat="1" applyFont="1" applyFill="1" applyBorder="1" applyAlignment="1"/>
    <xf numFmtId="0" fontId="13" fillId="0" borderId="0" xfId="0" applyFont="1" applyAlignment="1">
      <alignment wrapText="1"/>
    </xf>
    <xf numFmtId="4" fontId="5" fillId="0" borderId="1" xfId="0" applyNumberFormat="1" applyFont="1" applyBorder="1" applyAlignment="1"/>
    <xf numFmtId="0" fontId="12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" fontId="7" fillId="0" borderId="1" xfId="0" applyNumberFormat="1" applyFont="1" applyBorder="1"/>
    <xf numFmtId="49" fontId="9" fillId="0" borderId="1" xfId="0" applyNumberFormat="1" applyFont="1" applyBorder="1" applyAlignment="1">
      <alignment horizontal="left" wrapText="1"/>
    </xf>
    <xf numFmtId="0" fontId="12" fillId="0" borderId="0" xfId="0" applyFont="1" applyAlignment="1">
      <alignment wrapText="1"/>
    </xf>
    <xf numFmtId="4" fontId="14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4291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№ 5 к решению Районного Собания МО "Жуковский район" "О бюджете МО "Жуковский район" на 2010 год и на плановый период  2011 и 2012 годов"</a:t>
          </a:r>
        </a:p>
        <a:p>
          <a:pPr algn="l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44291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№ 5 к решению Районного Собания МО "Жуковский район" "О бюджете МО "Жуковский район" на 2010 год и на плановый период  2011 и 2012 годов"</a:t>
          </a:r>
        </a:p>
        <a:p>
          <a:pPr algn="l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view="pageBreakPreview" zoomScaleNormal="100" zoomScaleSheetLayoutView="75" zoomScalePageLayoutView="75" workbookViewId="0">
      <pane xSplit="1" ySplit="7" topLeftCell="B47" activePane="bottomRight" state="frozen"/>
      <selection pane="topRight" activeCell="B1" sqref="B1"/>
      <selection pane="bottomLeft" activeCell="A7" sqref="A7"/>
      <selection pane="bottomRight" activeCell="F68" sqref="F68"/>
    </sheetView>
  </sheetViews>
  <sheetFormatPr defaultRowHeight="16.5" x14ac:dyDescent="0.25"/>
  <cols>
    <col min="1" max="1" width="5.7109375" style="36" customWidth="1"/>
    <col min="2" max="2" width="60.7109375" style="1" customWidth="1"/>
    <col min="3" max="3" width="27.7109375" style="2" hidden="1" customWidth="1"/>
    <col min="4" max="5" width="14.7109375" style="1" bestFit="1" customWidth="1"/>
    <col min="6" max="6" width="15.85546875" style="1" bestFit="1" customWidth="1"/>
    <col min="7" max="16384" width="9.140625" style="1"/>
  </cols>
  <sheetData>
    <row r="1" spans="1:6" s="25" customFormat="1" ht="12.75" x14ac:dyDescent="0.2">
      <c r="A1" s="31"/>
      <c r="C1" s="29"/>
      <c r="D1" s="43" t="s">
        <v>47</v>
      </c>
      <c r="E1" s="43"/>
      <c r="F1" s="43"/>
    </row>
    <row r="2" spans="1:6" s="25" customFormat="1" ht="40.15" customHeight="1" x14ac:dyDescent="0.2">
      <c r="A2" s="31"/>
      <c r="C2" s="29"/>
      <c r="D2" s="43" t="s">
        <v>50</v>
      </c>
      <c r="E2" s="43"/>
      <c r="F2" s="43"/>
    </row>
    <row r="3" spans="1:6" s="6" customFormat="1" ht="36" customHeight="1" x14ac:dyDescent="0.25">
      <c r="A3" s="44" t="s">
        <v>51</v>
      </c>
      <c r="B3" s="44"/>
      <c r="C3" s="44"/>
      <c r="D3" s="44"/>
      <c r="E3" s="44"/>
      <c r="F3" s="44"/>
    </row>
    <row r="4" spans="1:6" s="6" customFormat="1" ht="15.75" x14ac:dyDescent="0.25">
      <c r="A4" s="4"/>
      <c r="B4" s="4"/>
      <c r="C4" s="4"/>
      <c r="D4" s="4"/>
      <c r="E4" s="4"/>
      <c r="F4" s="4"/>
    </row>
    <row r="5" spans="1:6" s="6" customFormat="1" ht="15.75" x14ac:dyDescent="0.25">
      <c r="A5" s="32"/>
      <c r="B5" s="4"/>
      <c r="C5" s="13"/>
      <c r="D5" s="4"/>
      <c r="E5" s="4"/>
      <c r="F5" s="14" t="s">
        <v>16</v>
      </c>
    </row>
    <row r="6" spans="1:6" s="8" customFormat="1" ht="31.5" x14ac:dyDescent="0.25">
      <c r="A6" s="33" t="s">
        <v>1</v>
      </c>
      <c r="B6" s="5" t="s">
        <v>2</v>
      </c>
      <c r="C6" s="3" t="s">
        <v>18</v>
      </c>
      <c r="D6" s="21" t="s">
        <v>49</v>
      </c>
      <c r="E6" s="21" t="s">
        <v>40</v>
      </c>
      <c r="F6" s="21" t="s">
        <v>46</v>
      </c>
    </row>
    <row r="7" spans="1:6" s="10" customFormat="1" ht="15.75" x14ac:dyDescent="0.25">
      <c r="A7" s="33">
        <v>1</v>
      </c>
      <c r="B7" s="9">
        <v>2</v>
      </c>
      <c r="C7" s="3"/>
      <c r="D7" s="5">
        <v>3</v>
      </c>
      <c r="E7" s="5">
        <v>4</v>
      </c>
      <c r="F7" s="5">
        <v>5</v>
      </c>
    </row>
    <row r="8" spans="1:6" s="6" customFormat="1" ht="78" customHeight="1" x14ac:dyDescent="0.25">
      <c r="A8" s="33" t="s">
        <v>0</v>
      </c>
      <c r="B8" s="48" t="s">
        <v>48</v>
      </c>
      <c r="C8" s="49"/>
      <c r="D8" s="49"/>
      <c r="E8" s="49"/>
      <c r="F8" s="50"/>
    </row>
    <row r="9" spans="1:6" s="8" customFormat="1" ht="15.75" x14ac:dyDescent="0.25">
      <c r="A9" s="34" t="s">
        <v>0</v>
      </c>
      <c r="B9" s="17" t="s">
        <v>14</v>
      </c>
      <c r="C9" s="18"/>
      <c r="D9" s="12">
        <f>12668.04+390.08</f>
        <v>13058.12</v>
      </c>
      <c r="E9" s="12">
        <f>6334.02+2402.26+3233.06+1088.78</f>
        <v>13058.12</v>
      </c>
      <c r="F9" s="27">
        <f>E9/D9*100</f>
        <v>100</v>
      </c>
    </row>
    <row r="10" spans="1:6" s="8" customFormat="1" ht="15.75" x14ac:dyDescent="0.25">
      <c r="A10" s="34" t="s">
        <v>19</v>
      </c>
      <c r="B10" s="17" t="s">
        <v>4</v>
      </c>
      <c r="C10" s="18"/>
      <c r="D10" s="12">
        <f>100547.52+3644.08</f>
        <v>104191.6</v>
      </c>
      <c r="E10" s="12">
        <f>8378.96+8378.96+9041.52+8710.24+8710.24+8710.24+8710.24+8710.24+8710.24+8710.24+8710.24+8710.24</f>
        <v>104191.60000000002</v>
      </c>
      <c r="F10" s="27">
        <f t="shared" ref="F10:F67" si="0">E10/D10*100</f>
        <v>100.00000000000003</v>
      </c>
    </row>
    <row r="11" spans="1:6" s="8" customFormat="1" ht="15.75" x14ac:dyDescent="0.25">
      <c r="A11" s="34" t="s">
        <v>20</v>
      </c>
      <c r="B11" s="17" t="s">
        <v>5</v>
      </c>
      <c r="C11" s="18"/>
      <c r="D11" s="12">
        <v>25136.880000000001</v>
      </c>
      <c r="E11" s="12">
        <f>15000+1248.88</f>
        <v>16248.880000000001</v>
      </c>
      <c r="F11" s="27">
        <f t="shared" si="0"/>
        <v>64.641594342655097</v>
      </c>
    </row>
    <row r="12" spans="1:6" s="8" customFormat="1" ht="15.75" x14ac:dyDescent="0.25">
      <c r="A12" s="34" t="s">
        <v>21</v>
      </c>
      <c r="B12" s="17" t="s">
        <v>6</v>
      </c>
      <c r="C12" s="18"/>
      <c r="D12" s="12">
        <f>25136.88+911.02</f>
        <v>26047.9</v>
      </c>
      <c r="E12" s="12">
        <f>10000+10000+5136.88+911.02-3244.78</f>
        <v>22803.120000000003</v>
      </c>
      <c r="F12" s="27">
        <f t="shared" si="0"/>
        <v>87.543026501176683</v>
      </c>
    </row>
    <row r="13" spans="1:6" s="8" customFormat="1" ht="15.75" x14ac:dyDescent="0.25">
      <c r="A13" s="34" t="s">
        <v>22</v>
      </c>
      <c r="B13" s="17" t="s">
        <v>32</v>
      </c>
      <c r="C13" s="18"/>
      <c r="D13" s="12">
        <v>12568.44</v>
      </c>
      <c r="E13" s="12">
        <f>5000-3952.63</f>
        <v>1047.3699999999999</v>
      </c>
      <c r="F13" s="27">
        <f t="shared" si="0"/>
        <v>8.3333333333333321</v>
      </c>
    </row>
    <row r="14" spans="1:6" s="8" customFormat="1" ht="15.75" x14ac:dyDescent="0.25">
      <c r="A14" s="34" t="s">
        <v>23</v>
      </c>
      <c r="B14" s="17" t="s">
        <v>7</v>
      </c>
      <c r="C14" s="18"/>
      <c r="D14" s="12">
        <f>113414.64+4110.44</f>
        <v>117525.08</v>
      </c>
      <c r="E14" s="12">
        <f>30000+20000+20000+20000+10000+13414.64+4110.44</f>
        <v>117525.08</v>
      </c>
      <c r="F14" s="27">
        <f t="shared" si="0"/>
        <v>100</v>
      </c>
    </row>
    <row r="15" spans="1:6" s="8" customFormat="1" ht="15.75" x14ac:dyDescent="0.25">
      <c r="A15" s="34" t="s">
        <v>24</v>
      </c>
      <c r="B15" s="17" t="s">
        <v>17</v>
      </c>
      <c r="C15" s="18"/>
      <c r="D15" s="12">
        <f>25236.36+914.67</f>
        <v>26151.03</v>
      </c>
      <c r="E15" s="12">
        <f>10000+10000+5236.36+914.67</f>
        <v>26151.03</v>
      </c>
      <c r="F15" s="27">
        <f t="shared" si="0"/>
        <v>100</v>
      </c>
    </row>
    <row r="16" spans="1:6" s="8" customFormat="1" ht="15.75" hidden="1" x14ac:dyDescent="0.25">
      <c r="A16" s="34" t="s">
        <v>25</v>
      </c>
      <c r="B16" s="17" t="s">
        <v>35</v>
      </c>
      <c r="C16" s="18"/>
      <c r="D16" s="12">
        <v>0</v>
      </c>
      <c r="E16" s="40"/>
      <c r="F16" s="27" t="e">
        <f t="shared" si="0"/>
        <v>#DIV/0!</v>
      </c>
    </row>
    <row r="17" spans="1:6" s="8" customFormat="1" ht="15.75" x14ac:dyDescent="0.25">
      <c r="A17" s="34" t="s">
        <v>25</v>
      </c>
      <c r="B17" s="17" t="s">
        <v>8</v>
      </c>
      <c r="C17" s="18"/>
      <c r="D17" s="12">
        <v>125684.4</v>
      </c>
      <c r="E17" s="12">
        <f>50000+50000+7416.53+8710.24-1078</f>
        <v>115048.77</v>
      </c>
      <c r="F17" s="27">
        <f t="shared" si="0"/>
        <v>91.53782808367626</v>
      </c>
    </row>
    <row r="18" spans="1:6" s="8" customFormat="1" ht="15.75" x14ac:dyDescent="0.25">
      <c r="A18" s="34" t="s">
        <v>26</v>
      </c>
      <c r="B18" s="17" t="s">
        <v>9</v>
      </c>
      <c r="C18" s="18"/>
      <c r="D18" s="12">
        <f>50373.36+1825.58</f>
        <v>52198.94</v>
      </c>
      <c r="E18" s="12">
        <f>20000+20000+10373.36+1825.58</f>
        <v>52198.94</v>
      </c>
      <c r="F18" s="27">
        <f t="shared" si="0"/>
        <v>100</v>
      </c>
    </row>
    <row r="19" spans="1:6" s="8" customFormat="1" ht="15.75" x14ac:dyDescent="0.25">
      <c r="A19" s="34" t="s">
        <v>27</v>
      </c>
      <c r="B19" s="17" t="s">
        <v>15</v>
      </c>
      <c r="C19" s="18"/>
      <c r="D19" s="12">
        <v>25136.880000000001</v>
      </c>
      <c r="E19" s="12">
        <f>7000+5000+29.69+1097.4</f>
        <v>13127.09</v>
      </c>
      <c r="F19" s="27">
        <f t="shared" si="0"/>
        <v>52.222431741727689</v>
      </c>
    </row>
    <row r="20" spans="1:6" s="8" customFormat="1" ht="15.75" x14ac:dyDescent="0.25">
      <c r="A20" s="34" t="s">
        <v>28</v>
      </c>
      <c r="B20" s="17" t="s">
        <v>10</v>
      </c>
      <c r="C20" s="18"/>
      <c r="D20" s="12">
        <f>50373.36+1825.57</f>
        <v>52198.93</v>
      </c>
      <c r="E20" s="12">
        <f>12925.17+4363.84+4363.74+15000+5000+6182.44+4363.74</f>
        <v>52198.93</v>
      </c>
      <c r="F20" s="27">
        <f t="shared" si="0"/>
        <v>100</v>
      </c>
    </row>
    <row r="21" spans="1:6" s="8" customFormat="1" ht="15.75" x14ac:dyDescent="0.25">
      <c r="A21" s="34" t="s">
        <v>29</v>
      </c>
      <c r="B21" s="17" t="s">
        <v>11</v>
      </c>
      <c r="C21" s="18"/>
      <c r="D21" s="12">
        <f>75609.72+2740.31</f>
        <v>78350.03</v>
      </c>
      <c r="E21" s="12">
        <f>25000+20000+10000+16800.1+6549.93</f>
        <v>78350.03</v>
      </c>
      <c r="F21" s="27">
        <f t="shared" si="0"/>
        <v>100</v>
      </c>
    </row>
    <row r="22" spans="1:6" s="8" customFormat="1" ht="15.75" x14ac:dyDescent="0.25">
      <c r="A22" s="34" t="s">
        <v>30</v>
      </c>
      <c r="B22" s="17" t="s">
        <v>12</v>
      </c>
      <c r="C22" s="18"/>
      <c r="D22" s="12">
        <f>25335.96+918.27</f>
        <v>26254.23</v>
      </c>
      <c r="E22" s="12">
        <f>10000+890.55+10000+3168.87+2194.81</f>
        <v>26254.23</v>
      </c>
      <c r="F22" s="27">
        <f t="shared" si="0"/>
        <v>100</v>
      </c>
    </row>
    <row r="23" spans="1:6" s="8" customFormat="1" ht="15.75" x14ac:dyDescent="0.25">
      <c r="A23" s="34" t="s">
        <v>36</v>
      </c>
      <c r="B23" s="17" t="s">
        <v>13</v>
      </c>
      <c r="C23" s="18"/>
      <c r="D23" s="12">
        <f>12568.44+455.51</f>
        <v>13023.95</v>
      </c>
      <c r="E23" s="12">
        <f>4000+4000+4568.44+455.51</f>
        <v>13023.949999999999</v>
      </c>
      <c r="F23" s="27">
        <f t="shared" si="0"/>
        <v>99.999999999999986</v>
      </c>
    </row>
    <row r="24" spans="1:6" s="6" customFormat="1" ht="15.75" x14ac:dyDescent="0.25">
      <c r="A24" s="33"/>
      <c r="B24" s="15" t="s">
        <v>38</v>
      </c>
      <c r="C24" s="19" t="s">
        <v>42</v>
      </c>
      <c r="D24" s="11">
        <f>SUM(D9:D23)</f>
        <v>697526.41</v>
      </c>
      <c r="E24" s="11">
        <f>SUM(E9:E23)</f>
        <v>651227.14</v>
      </c>
      <c r="F24" s="30">
        <f t="shared" si="0"/>
        <v>93.362363154106234</v>
      </c>
    </row>
    <row r="25" spans="1:6" s="6" customFormat="1" ht="46.5" customHeight="1" x14ac:dyDescent="0.25">
      <c r="A25" s="33" t="s">
        <v>19</v>
      </c>
      <c r="B25" s="48" t="s">
        <v>39</v>
      </c>
      <c r="C25" s="49"/>
      <c r="D25" s="49"/>
      <c r="E25" s="49"/>
      <c r="F25" s="50"/>
    </row>
    <row r="26" spans="1:6" s="8" customFormat="1" ht="15.75" x14ac:dyDescent="0.25">
      <c r="A26" s="34" t="s">
        <v>0</v>
      </c>
      <c r="B26" s="37" t="s">
        <v>32</v>
      </c>
      <c r="C26" s="38"/>
      <c r="D26" s="12">
        <v>2122040.7400000002</v>
      </c>
      <c r="E26" s="12">
        <f>150000+200000+160000+350000+200000+400000+400000+125000+60000+77040.74</f>
        <v>2122040.7400000002</v>
      </c>
      <c r="F26" s="27">
        <f t="shared" ref="F26:F31" si="1">E26/D26*100</f>
        <v>100</v>
      </c>
    </row>
    <row r="27" spans="1:6" s="8" customFormat="1" ht="15.75" x14ac:dyDescent="0.25">
      <c r="A27" s="34" t="s">
        <v>19</v>
      </c>
      <c r="B27" s="17" t="s">
        <v>7</v>
      </c>
      <c r="C27" s="38"/>
      <c r="D27" s="12">
        <f>3225084.2-499315.2</f>
        <v>2725769</v>
      </c>
      <c r="E27" s="12">
        <f>250000+250000+160000+100000+200000+200000+300000+100000+200000+200000+200000+230000+100000+235769</f>
        <v>2725769</v>
      </c>
      <c r="F27" s="27">
        <f t="shared" si="1"/>
        <v>100</v>
      </c>
    </row>
    <row r="28" spans="1:6" s="8" customFormat="1" ht="15.75" x14ac:dyDescent="0.25">
      <c r="A28" s="34" t="s">
        <v>20</v>
      </c>
      <c r="B28" s="17" t="s">
        <v>35</v>
      </c>
      <c r="C28" s="38"/>
      <c r="D28" s="12">
        <f>2227664.92-150000-506007.92</f>
        <v>1571657</v>
      </c>
      <c r="E28" s="12">
        <f>150000+120000+150000+200000+100000+100000+200000+200000+130000+221657</f>
        <v>1571657</v>
      </c>
      <c r="F28" s="27">
        <f t="shared" si="1"/>
        <v>100</v>
      </c>
    </row>
    <row r="29" spans="1:6" s="8" customFormat="1" ht="15.75" x14ac:dyDescent="0.25">
      <c r="A29" s="34" t="s">
        <v>21</v>
      </c>
      <c r="B29" s="17" t="s">
        <v>10</v>
      </c>
      <c r="C29" s="38"/>
      <c r="D29" s="12">
        <v>797801.59</v>
      </c>
      <c r="E29" s="12">
        <f>50000+50000+80000+50000+70000+100000+100000+100000+50000+110000+37801.59</f>
        <v>797801.59</v>
      </c>
      <c r="F29" s="27">
        <f t="shared" si="1"/>
        <v>100</v>
      </c>
    </row>
    <row r="30" spans="1:6" s="8" customFormat="1" ht="15.75" x14ac:dyDescent="0.25">
      <c r="A30" s="34" t="s">
        <v>22</v>
      </c>
      <c r="B30" s="17" t="s">
        <v>12</v>
      </c>
      <c r="C30" s="38"/>
      <c r="D30" s="12">
        <f>1115087.22+125018.72</f>
        <v>1240105.94</v>
      </c>
      <c r="E30" s="12">
        <f>100000+100000+150000+150000+100000+200000+200000+107500+20000+112605.94</f>
        <v>1240105.94</v>
      </c>
      <c r="F30" s="27">
        <f t="shared" si="1"/>
        <v>100</v>
      </c>
    </row>
    <row r="31" spans="1:6" s="6" customFormat="1" ht="15.75" x14ac:dyDescent="0.25">
      <c r="A31" s="33"/>
      <c r="B31" s="15" t="s">
        <v>38</v>
      </c>
      <c r="C31" s="20" t="s">
        <v>44</v>
      </c>
      <c r="D31" s="11">
        <f>SUM(D26:D30)</f>
        <v>8457374.2699999996</v>
      </c>
      <c r="E31" s="11">
        <f>SUM(E26:E30)</f>
        <v>8457374.2699999996</v>
      </c>
      <c r="F31" s="30">
        <f t="shared" si="1"/>
        <v>100</v>
      </c>
    </row>
    <row r="32" spans="1:6" s="6" customFormat="1" ht="93" customHeight="1" x14ac:dyDescent="0.25">
      <c r="A32" s="33" t="s">
        <v>20</v>
      </c>
      <c r="B32" s="45" t="s">
        <v>37</v>
      </c>
      <c r="C32" s="49"/>
      <c r="D32" s="49"/>
      <c r="E32" s="49"/>
      <c r="F32" s="50"/>
    </row>
    <row r="33" spans="1:11" s="8" customFormat="1" ht="15.75" x14ac:dyDescent="0.25">
      <c r="A33" s="34" t="s">
        <v>0</v>
      </c>
      <c r="B33" s="7" t="s">
        <v>6</v>
      </c>
      <c r="C33" s="16"/>
      <c r="D33" s="12">
        <v>75000</v>
      </c>
      <c r="E33" s="12">
        <v>75000</v>
      </c>
      <c r="F33" s="27">
        <f t="shared" si="0"/>
        <v>100</v>
      </c>
    </row>
    <row r="34" spans="1:11" s="8" customFormat="1" ht="15.75" x14ac:dyDescent="0.25">
      <c r="A34" s="34" t="s">
        <v>19</v>
      </c>
      <c r="B34" s="27" t="s">
        <v>32</v>
      </c>
      <c r="C34" s="16"/>
      <c r="D34" s="12">
        <v>75000</v>
      </c>
      <c r="E34" s="12">
        <v>75000</v>
      </c>
      <c r="F34" s="27">
        <f t="shared" si="0"/>
        <v>100</v>
      </c>
    </row>
    <row r="35" spans="1:11" s="8" customFormat="1" ht="15.75" x14ac:dyDescent="0.25">
      <c r="A35" s="34" t="s">
        <v>20</v>
      </c>
      <c r="B35" s="7" t="s">
        <v>7</v>
      </c>
      <c r="C35" s="16"/>
      <c r="D35" s="12">
        <v>75000</v>
      </c>
      <c r="E35" s="12">
        <v>75000</v>
      </c>
      <c r="F35" s="27">
        <f t="shared" si="0"/>
        <v>100</v>
      </c>
    </row>
    <row r="36" spans="1:11" s="8" customFormat="1" ht="15.75" x14ac:dyDescent="0.25">
      <c r="A36" s="34" t="s">
        <v>21</v>
      </c>
      <c r="B36" s="7" t="s">
        <v>17</v>
      </c>
      <c r="C36" s="16"/>
      <c r="D36" s="12">
        <v>75000</v>
      </c>
      <c r="E36" s="12">
        <v>75000</v>
      </c>
      <c r="F36" s="27">
        <f t="shared" si="0"/>
        <v>100</v>
      </c>
    </row>
    <row r="37" spans="1:11" s="8" customFormat="1" ht="15.75" x14ac:dyDescent="0.25">
      <c r="A37" s="34" t="s">
        <v>22</v>
      </c>
      <c r="B37" s="7" t="s">
        <v>35</v>
      </c>
      <c r="C37" s="16"/>
      <c r="D37" s="12">
        <v>75000</v>
      </c>
      <c r="E37" s="12">
        <v>75000</v>
      </c>
      <c r="F37" s="27">
        <f t="shared" si="0"/>
        <v>100</v>
      </c>
    </row>
    <row r="38" spans="1:11" s="8" customFormat="1" ht="15.75" x14ac:dyDescent="0.25">
      <c r="A38" s="34" t="s">
        <v>23</v>
      </c>
      <c r="B38" s="7" t="s">
        <v>8</v>
      </c>
      <c r="C38" s="16"/>
      <c r="D38" s="12">
        <v>75000</v>
      </c>
      <c r="E38" s="12">
        <v>75000</v>
      </c>
      <c r="F38" s="27">
        <f t="shared" si="0"/>
        <v>100</v>
      </c>
    </row>
    <row r="39" spans="1:11" s="8" customFormat="1" ht="15.75" x14ac:dyDescent="0.25">
      <c r="A39" s="34" t="s">
        <v>24</v>
      </c>
      <c r="B39" s="7" t="s">
        <v>34</v>
      </c>
      <c r="C39" s="16"/>
      <c r="D39" s="12">
        <v>75000</v>
      </c>
      <c r="E39" s="12">
        <v>75000</v>
      </c>
      <c r="F39" s="27">
        <f t="shared" si="0"/>
        <v>100</v>
      </c>
    </row>
    <row r="40" spans="1:11" s="8" customFormat="1" ht="15.75" x14ac:dyDescent="0.25">
      <c r="A40" s="34" t="s">
        <v>25</v>
      </c>
      <c r="B40" s="7" t="s">
        <v>15</v>
      </c>
      <c r="C40" s="16"/>
      <c r="D40" s="12">
        <v>75000</v>
      </c>
      <c r="E40" s="12">
        <f>75000</f>
        <v>75000</v>
      </c>
      <c r="F40" s="27">
        <f t="shared" si="0"/>
        <v>100</v>
      </c>
    </row>
    <row r="41" spans="1:11" s="8" customFormat="1" ht="15.75" x14ac:dyDescent="0.25">
      <c r="A41" s="34" t="s">
        <v>26</v>
      </c>
      <c r="B41" s="27" t="s">
        <v>31</v>
      </c>
      <c r="C41" s="16"/>
      <c r="D41" s="12">
        <v>75000</v>
      </c>
      <c r="E41" s="12">
        <v>75000</v>
      </c>
      <c r="F41" s="27">
        <f t="shared" si="0"/>
        <v>100</v>
      </c>
    </row>
    <row r="42" spans="1:11" s="8" customFormat="1" ht="15.75" x14ac:dyDescent="0.25">
      <c r="A42" s="34" t="s">
        <v>27</v>
      </c>
      <c r="B42" s="27" t="s">
        <v>11</v>
      </c>
      <c r="C42" s="16"/>
      <c r="D42" s="12">
        <v>75000</v>
      </c>
      <c r="E42" s="12">
        <f>75000</f>
        <v>75000</v>
      </c>
      <c r="F42" s="27">
        <f t="shared" si="0"/>
        <v>100</v>
      </c>
    </row>
    <row r="43" spans="1:11" s="8" customFormat="1" ht="15.75" x14ac:dyDescent="0.25">
      <c r="A43" s="34" t="s">
        <v>28</v>
      </c>
      <c r="B43" s="7" t="s">
        <v>12</v>
      </c>
      <c r="C43" s="16"/>
      <c r="D43" s="12">
        <v>75000</v>
      </c>
      <c r="E43" s="12">
        <v>75000</v>
      </c>
      <c r="F43" s="27">
        <f t="shared" si="0"/>
        <v>100</v>
      </c>
    </row>
    <row r="44" spans="1:11" s="8" customFormat="1" ht="15.75" x14ac:dyDescent="0.25">
      <c r="A44" s="34" t="s">
        <v>29</v>
      </c>
      <c r="B44" s="7" t="s">
        <v>33</v>
      </c>
      <c r="C44" s="16"/>
      <c r="D44" s="12">
        <v>75000</v>
      </c>
      <c r="E44" s="12">
        <f>75000</f>
        <v>75000</v>
      </c>
      <c r="F44" s="27">
        <f t="shared" si="0"/>
        <v>100</v>
      </c>
    </row>
    <row r="45" spans="1:11" s="6" customFormat="1" ht="15.75" x14ac:dyDescent="0.25">
      <c r="A45" s="33"/>
      <c r="B45" s="15" t="s">
        <v>38</v>
      </c>
      <c r="C45" s="20" t="s">
        <v>43</v>
      </c>
      <c r="D45" s="11">
        <f>SUM(D33:D44)</f>
        <v>900000</v>
      </c>
      <c r="E45" s="11">
        <f>SUM(E33:E44)</f>
        <v>900000</v>
      </c>
      <c r="F45" s="30">
        <f t="shared" si="0"/>
        <v>100</v>
      </c>
    </row>
    <row r="46" spans="1:11" s="24" customFormat="1" ht="44.25" customHeight="1" x14ac:dyDescent="0.25">
      <c r="A46" s="35" t="s">
        <v>21</v>
      </c>
      <c r="B46" s="45" t="s">
        <v>41</v>
      </c>
      <c r="C46" s="51"/>
      <c r="D46" s="51"/>
      <c r="E46" s="51"/>
      <c r="F46" s="52"/>
      <c r="G46" s="23"/>
      <c r="H46" s="23"/>
      <c r="I46" s="23"/>
      <c r="J46" s="23"/>
      <c r="K46" s="23"/>
    </row>
    <row r="47" spans="1:11" s="22" customFormat="1" ht="15.75" x14ac:dyDescent="0.25">
      <c r="A47" s="34" t="s">
        <v>0</v>
      </c>
      <c r="B47" s="17" t="s">
        <v>14</v>
      </c>
      <c r="C47" s="17"/>
      <c r="D47" s="27">
        <v>83712</v>
      </c>
      <c r="E47" s="27">
        <v>83712</v>
      </c>
      <c r="F47" s="27">
        <f t="shared" si="0"/>
        <v>100</v>
      </c>
    </row>
    <row r="48" spans="1:11" s="22" customFormat="1" ht="15.75" x14ac:dyDescent="0.25">
      <c r="A48" s="34" t="s">
        <v>19</v>
      </c>
      <c r="B48" s="17" t="s">
        <v>4</v>
      </c>
      <c r="C48" s="17"/>
      <c r="D48" s="27">
        <f>83712</f>
        <v>83712</v>
      </c>
      <c r="E48" s="27">
        <v>83712</v>
      </c>
      <c r="F48" s="27">
        <f t="shared" si="0"/>
        <v>100</v>
      </c>
    </row>
    <row r="49" spans="1:11" s="22" customFormat="1" ht="15.75" x14ac:dyDescent="0.25">
      <c r="A49" s="34" t="s">
        <v>20</v>
      </c>
      <c r="B49" s="17" t="s">
        <v>5</v>
      </c>
      <c r="C49" s="17"/>
      <c r="D49" s="27">
        <v>83712</v>
      </c>
      <c r="E49" s="27">
        <v>83712</v>
      </c>
      <c r="F49" s="27">
        <f t="shared" si="0"/>
        <v>100</v>
      </c>
    </row>
    <row r="50" spans="1:11" s="6" customFormat="1" ht="15.75" x14ac:dyDescent="0.25">
      <c r="A50" s="33"/>
      <c r="B50" s="15" t="s">
        <v>38</v>
      </c>
      <c r="C50" s="20" t="s">
        <v>43</v>
      </c>
      <c r="D50" s="11">
        <f>SUM(D47:D49)</f>
        <v>251136</v>
      </c>
      <c r="E50" s="11">
        <f>SUM(E47:E49)</f>
        <v>251136</v>
      </c>
      <c r="F50" s="30">
        <f t="shared" si="0"/>
        <v>100</v>
      </c>
    </row>
    <row r="51" spans="1:11" s="24" customFormat="1" ht="45" customHeight="1" x14ac:dyDescent="0.25">
      <c r="A51" s="35" t="s">
        <v>22</v>
      </c>
      <c r="B51" s="45" t="s">
        <v>52</v>
      </c>
      <c r="C51" s="46"/>
      <c r="D51" s="46"/>
      <c r="E51" s="46"/>
      <c r="F51" s="47"/>
      <c r="G51" s="23"/>
      <c r="H51" s="23"/>
      <c r="I51" s="23"/>
      <c r="J51" s="23"/>
      <c r="K51" s="23"/>
    </row>
    <row r="52" spans="1:11" s="22" customFormat="1" ht="15.75" x14ac:dyDescent="0.25">
      <c r="A52" s="34" t="s">
        <v>0</v>
      </c>
      <c r="B52" s="17" t="s">
        <v>14</v>
      </c>
      <c r="C52" s="41"/>
      <c r="D52" s="27">
        <v>100000</v>
      </c>
      <c r="E52" s="28">
        <v>100000</v>
      </c>
      <c r="F52" s="27">
        <f t="shared" si="0"/>
        <v>100</v>
      </c>
    </row>
    <row r="53" spans="1:11" s="22" customFormat="1" ht="15.75" customHeight="1" x14ac:dyDescent="0.25">
      <c r="A53" s="42" t="s">
        <v>19</v>
      </c>
      <c r="B53" s="17" t="s">
        <v>4</v>
      </c>
      <c r="C53" s="41"/>
      <c r="D53" s="27">
        <v>100000</v>
      </c>
      <c r="E53" s="28">
        <v>100000</v>
      </c>
      <c r="F53" s="27">
        <f t="shared" si="0"/>
        <v>100</v>
      </c>
      <c r="G53" s="39"/>
    </row>
    <row r="54" spans="1:11" s="22" customFormat="1" ht="15.75" customHeight="1" x14ac:dyDescent="0.25">
      <c r="A54" s="42" t="s">
        <v>20</v>
      </c>
      <c r="B54" s="17" t="s">
        <v>5</v>
      </c>
      <c r="C54" s="41"/>
      <c r="D54" s="27">
        <v>100000</v>
      </c>
      <c r="E54" s="28">
        <v>100000</v>
      </c>
      <c r="F54" s="27">
        <f t="shared" si="0"/>
        <v>100</v>
      </c>
      <c r="G54" s="39"/>
    </row>
    <row r="55" spans="1:11" s="22" customFormat="1" ht="15.75" customHeight="1" x14ac:dyDescent="0.25">
      <c r="A55" s="42" t="s">
        <v>21</v>
      </c>
      <c r="B55" s="17" t="s">
        <v>6</v>
      </c>
      <c r="C55" s="41"/>
      <c r="D55" s="27">
        <v>30000</v>
      </c>
      <c r="E55" s="28">
        <v>30000</v>
      </c>
      <c r="F55" s="27">
        <f t="shared" si="0"/>
        <v>100</v>
      </c>
      <c r="G55" s="39"/>
    </row>
    <row r="56" spans="1:11" s="22" customFormat="1" ht="15.75" customHeight="1" x14ac:dyDescent="0.25">
      <c r="A56" s="42" t="s">
        <v>22</v>
      </c>
      <c r="B56" s="17" t="s">
        <v>32</v>
      </c>
      <c r="C56" s="41"/>
      <c r="D56" s="27">
        <v>100000</v>
      </c>
      <c r="E56" s="28">
        <v>100000</v>
      </c>
      <c r="F56" s="27">
        <f t="shared" si="0"/>
        <v>100</v>
      </c>
      <c r="G56" s="39"/>
    </row>
    <row r="57" spans="1:11" s="22" customFormat="1" ht="15.75" customHeight="1" x14ac:dyDescent="0.25">
      <c r="A57" s="42" t="s">
        <v>23</v>
      </c>
      <c r="B57" s="17" t="s">
        <v>7</v>
      </c>
      <c r="C57" s="41"/>
      <c r="D57" s="27">
        <v>40000</v>
      </c>
      <c r="E57" s="28">
        <v>40000</v>
      </c>
      <c r="F57" s="27">
        <f t="shared" si="0"/>
        <v>100</v>
      </c>
      <c r="G57" s="39"/>
    </row>
    <row r="58" spans="1:11" s="22" customFormat="1" ht="15.75" customHeight="1" x14ac:dyDescent="0.25">
      <c r="A58" s="42" t="s">
        <v>24</v>
      </c>
      <c r="B58" s="17" t="s">
        <v>17</v>
      </c>
      <c r="C58" s="41"/>
      <c r="D58" s="27">
        <v>55000</v>
      </c>
      <c r="E58" s="28">
        <v>55000</v>
      </c>
      <c r="F58" s="27">
        <f t="shared" si="0"/>
        <v>100</v>
      </c>
      <c r="G58" s="39"/>
    </row>
    <row r="59" spans="1:11" s="22" customFormat="1" ht="15.75" customHeight="1" x14ac:dyDescent="0.25">
      <c r="A59" s="42" t="s">
        <v>25</v>
      </c>
      <c r="B59" s="17" t="s">
        <v>35</v>
      </c>
      <c r="C59" s="41"/>
      <c r="D59" s="27">
        <v>40000</v>
      </c>
      <c r="E59" s="28">
        <v>40000</v>
      </c>
      <c r="F59" s="27">
        <f t="shared" si="0"/>
        <v>100</v>
      </c>
      <c r="G59" s="39"/>
    </row>
    <row r="60" spans="1:11" s="22" customFormat="1" ht="15.75" customHeight="1" x14ac:dyDescent="0.25">
      <c r="A60" s="42" t="s">
        <v>26</v>
      </c>
      <c r="B60" s="17" t="s">
        <v>8</v>
      </c>
      <c r="C60" s="41"/>
      <c r="D60" s="27">
        <v>50000</v>
      </c>
      <c r="E60" s="28">
        <v>50000</v>
      </c>
      <c r="F60" s="27">
        <f t="shared" si="0"/>
        <v>100</v>
      </c>
      <c r="G60" s="39"/>
    </row>
    <row r="61" spans="1:11" s="22" customFormat="1" ht="15.75" customHeight="1" x14ac:dyDescent="0.25">
      <c r="A61" s="42" t="s">
        <v>27</v>
      </c>
      <c r="B61" s="17" t="s">
        <v>9</v>
      </c>
      <c r="C61" s="41"/>
      <c r="D61" s="27">
        <v>50000</v>
      </c>
      <c r="E61" s="28">
        <v>50000</v>
      </c>
      <c r="F61" s="27">
        <f t="shared" si="0"/>
        <v>100</v>
      </c>
      <c r="G61" s="39"/>
    </row>
    <row r="62" spans="1:11" s="22" customFormat="1" ht="15.75" customHeight="1" x14ac:dyDescent="0.25">
      <c r="A62" s="42" t="s">
        <v>28</v>
      </c>
      <c r="B62" s="17" t="s">
        <v>15</v>
      </c>
      <c r="C62" s="41"/>
      <c r="D62" s="27">
        <v>75000</v>
      </c>
      <c r="E62" s="28">
        <v>75000</v>
      </c>
      <c r="F62" s="27">
        <f t="shared" si="0"/>
        <v>100</v>
      </c>
      <c r="G62" s="39"/>
    </row>
    <row r="63" spans="1:11" s="22" customFormat="1" ht="15.75" customHeight="1" x14ac:dyDescent="0.25">
      <c r="A63" s="42" t="s">
        <v>29</v>
      </c>
      <c r="B63" s="17" t="s">
        <v>10</v>
      </c>
      <c r="C63" s="41"/>
      <c r="D63" s="27">
        <v>20000</v>
      </c>
      <c r="E63" s="28">
        <v>20000</v>
      </c>
      <c r="F63" s="27">
        <f t="shared" si="0"/>
        <v>100</v>
      </c>
      <c r="G63" s="39"/>
    </row>
    <row r="64" spans="1:11" s="22" customFormat="1" ht="15.75" customHeight="1" x14ac:dyDescent="0.25">
      <c r="A64" s="42" t="s">
        <v>30</v>
      </c>
      <c r="B64" s="17" t="s">
        <v>11</v>
      </c>
      <c r="C64" s="41"/>
      <c r="D64" s="27">
        <v>11000</v>
      </c>
      <c r="E64" s="28">
        <v>11000</v>
      </c>
      <c r="F64" s="27">
        <f t="shared" si="0"/>
        <v>100</v>
      </c>
      <c r="G64" s="39"/>
    </row>
    <row r="65" spans="1:7" s="22" customFormat="1" ht="15.75" customHeight="1" x14ac:dyDescent="0.25">
      <c r="A65" s="42" t="s">
        <v>36</v>
      </c>
      <c r="B65" s="17" t="s">
        <v>12</v>
      </c>
      <c r="C65" s="41"/>
      <c r="D65" s="27">
        <v>30000</v>
      </c>
      <c r="E65" s="28">
        <v>30000</v>
      </c>
      <c r="F65" s="27">
        <f t="shared" si="0"/>
        <v>100</v>
      </c>
      <c r="G65" s="39"/>
    </row>
    <row r="66" spans="1:7" s="22" customFormat="1" ht="15.75" customHeight="1" x14ac:dyDescent="0.25">
      <c r="A66" s="42" t="s">
        <v>53</v>
      </c>
      <c r="B66" s="17" t="s">
        <v>13</v>
      </c>
      <c r="C66" s="41"/>
      <c r="D66" s="27">
        <v>55000</v>
      </c>
      <c r="E66" s="28">
        <v>55000</v>
      </c>
      <c r="F66" s="27">
        <f t="shared" si="0"/>
        <v>100</v>
      </c>
      <c r="G66" s="39"/>
    </row>
    <row r="67" spans="1:7" s="6" customFormat="1" ht="15.75" x14ac:dyDescent="0.25">
      <c r="A67" s="33"/>
      <c r="B67" s="15" t="s">
        <v>38</v>
      </c>
      <c r="C67" s="20" t="s">
        <v>45</v>
      </c>
      <c r="D67" s="11">
        <f>SUM(D52:D66)</f>
        <v>856000</v>
      </c>
      <c r="E67" s="11">
        <f>SUM(E52:E66)</f>
        <v>856000</v>
      </c>
      <c r="F67" s="30">
        <f t="shared" si="0"/>
        <v>100</v>
      </c>
    </row>
    <row r="68" spans="1:7" s="8" customFormat="1" ht="15.75" x14ac:dyDescent="0.25">
      <c r="A68" s="33"/>
      <c r="B68" s="15" t="s">
        <v>3</v>
      </c>
      <c r="C68" s="26"/>
      <c r="D68" s="11">
        <f>D24+D45+D31+D50+D67</f>
        <v>11162036.68</v>
      </c>
      <c r="E68" s="11">
        <f>E24+E45+E31+E50+E67</f>
        <v>11115737.41</v>
      </c>
      <c r="F68" s="11">
        <f>E68/D68*100</f>
        <v>99.58520768810088</v>
      </c>
    </row>
  </sheetData>
  <mergeCells count="8">
    <mergeCell ref="D1:F1"/>
    <mergeCell ref="D2:F2"/>
    <mergeCell ref="A3:F3"/>
    <mergeCell ref="B51:F51"/>
    <mergeCell ref="B8:F8"/>
    <mergeCell ref="B32:F32"/>
    <mergeCell ref="B25:F25"/>
    <mergeCell ref="B46:F46"/>
  </mergeCells>
  <phoneticPr fontId="1" type="noConversion"/>
  <printOptions horizontalCentered="1"/>
  <pageMargins left="0.98425196850393704" right="0.39370078740157483" top="0.59055118110236227" bottom="0.59055118110236227" header="0" footer="0.19685039370078741"/>
  <pageSetup paperSize="9" scale="80" fitToHeight="0" orientation="portrait" useFirstPageNumber="1" r:id="rId1"/>
  <headerFooter alignWithMargins="0">
    <oddFooter>&amp;C&amp;P</oddFooter>
  </headerFooter>
  <rowBreaks count="1" manualBreakCount="1">
    <brk id="4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Company>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8</dc:title>
  <dc:creator>***</dc:creator>
  <cp:lastModifiedBy>User1</cp:lastModifiedBy>
  <cp:lastPrinted>2022-01-20T12:48:12Z</cp:lastPrinted>
  <dcterms:created xsi:type="dcterms:W3CDTF">2005-08-24T07:33:48Z</dcterms:created>
  <dcterms:modified xsi:type="dcterms:W3CDTF">2023-01-09T11:55:05Z</dcterms:modified>
</cp:coreProperties>
</file>